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workbookProtection workbookPassword="DE7E" lockStructure="1"/>
  <bookViews>
    <workbookView xWindow="-120" yWindow="-120" windowWidth="24240" windowHeight="13140"/>
  </bookViews>
  <sheets>
    <sheet name="Notas" sheetId="2" r:id="rId1"/>
    <sheet name="Valores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D26" i="2"/>
  <c r="B33" i="5"/>
  <c r="B32" i="5"/>
  <c r="B31" i="5"/>
  <c r="B30" i="5"/>
  <c r="B3" i="5"/>
  <c r="B5" i="5" s="1"/>
  <c r="B2" i="5"/>
  <c r="B34" i="5" l="1"/>
  <c r="B4" i="5"/>
  <c r="D17" i="2" l="1"/>
  <c r="G5" i="2"/>
  <c r="G6" i="2"/>
  <c r="G7" i="2"/>
  <c r="G8" i="2"/>
  <c r="D18" i="2" l="1"/>
  <c r="D29" i="2"/>
  <c r="D30" i="2" s="1"/>
</calcChain>
</file>

<file path=xl/sharedStrings.xml><?xml version="1.0" encoding="utf-8"?>
<sst xmlns="http://schemas.openxmlformats.org/spreadsheetml/2006/main" count="127" uniqueCount="94">
  <si>
    <t>40 horas</t>
  </si>
  <si>
    <t>20 horas</t>
  </si>
  <si>
    <t>10 horas</t>
  </si>
  <si>
    <t>NOTA DO CANDIDATO</t>
  </si>
  <si>
    <t>NOTA DO ORIENTADOR</t>
  </si>
  <si>
    <t>Matemática</t>
  </si>
  <si>
    <t>Estatística</t>
  </si>
  <si>
    <t>Física</t>
  </si>
  <si>
    <t>Química</t>
  </si>
  <si>
    <t>Disponibilidade</t>
  </si>
  <si>
    <t>Área</t>
  </si>
  <si>
    <t>Mestrado</t>
  </si>
  <si>
    <t>Graduação</t>
  </si>
  <si>
    <t>revista</t>
  </si>
  <si>
    <t>congresso N</t>
  </si>
  <si>
    <t>congresso I</t>
  </si>
  <si>
    <t>formação</t>
  </si>
  <si>
    <t>Orientador</t>
  </si>
  <si>
    <t>Candidato</t>
  </si>
  <si>
    <t>MÉDIA DA NOTA DO CANDIDATO E DO ORIENTADOR</t>
  </si>
  <si>
    <t>NOME DO CANDIDATO:</t>
  </si>
  <si>
    <t>DISPONIBILIDADE:</t>
  </si>
  <si>
    <t>FORMAÇÃO MESTRADO:</t>
  </si>
  <si>
    <t>FORMAÇÃO GRADUAÇÃO:</t>
  </si>
  <si>
    <t>NOTA:</t>
  </si>
  <si>
    <t>PROGRAMA DE PÓS-GRADUAÇÃO EM ENGENHARIA ELÉTRICA - UFES</t>
  </si>
  <si>
    <t>AVALIAÇÃO:</t>
  </si>
  <si>
    <t>PUBLICAÇÕES EM CONGRESSOS NACIONAIS:(1)(2)</t>
  </si>
  <si>
    <t>PUBLICAÇÕES EM CONGRESSOS INTERNACIONAIS:(1)(2)</t>
  </si>
  <si>
    <t>PUBLICAÇÕES EM CONGRESSOS NACIONAIS:(2)(3)(4)(5)</t>
  </si>
  <si>
    <t>PUBLICAÇÕES EM CONGRESSOS INTERNACIONAIS:(2)(3)(4)(5)</t>
  </si>
  <si>
    <t>LINHA DE PESQUISA DO PROJETO:</t>
  </si>
  <si>
    <t>_____________________________________________</t>
  </si>
  <si>
    <t>AVALIAÇÃO:(6)</t>
  </si>
  <si>
    <t>PLANILHA DE PONTUAÇÃO</t>
  </si>
  <si>
    <t>Formação Graduação</t>
  </si>
  <si>
    <t>Formação Mestrado</t>
  </si>
  <si>
    <t>PES</t>
  </si>
  <si>
    <t>EBP</t>
  </si>
  <si>
    <t>RCA</t>
  </si>
  <si>
    <t>TTI</t>
  </si>
  <si>
    <t>Processamento de Energia e Sistemas Elétricos (PES)</t>
  </si>
  <si>
    <t>Engenharia Biomédica e Processamento de Sinais (EBP)</t>
  </si>
  <si>
    <t>Robótica, Controle e Automação (RCA)</t>
  </si>
  <si>
    <t>Telecomunicações e Tecnologia da Informação (TTI)</t>
  </si>
  <si>
    <t>Energia</t>
  </si>
  <si>
    <t>Eng. Elétrica</t>
  </si>
  <si>
    <t>Eng. de Computação</t>
  </si>
  <si>
    <t>Eng. de Controle e Automação</t>
  </si>
  <si>
    <t>Eng. de Produção</t>
  </si>
  <si>
    <t>Eng. de Telecomunicações</t>
  </si>
  <si>
    <t>Eng. Mecânica</t>
  </si>
  <si>
    <t>Eng. Química</t>
  </si>
  <si>
    <t>Eng. Agrícola</t>
  </si>
  <si>
    <t>Eng. Civil</t>
  </si>
  <si>
    <t>C. Computação</t>
  </si>
  <si>
    <t>Sist. Informação</t>
  </si>
  <si>
    <t>Inter. em Cognição</t>
  </si>
  <si>
    <t>Tem que ordenar em ordem alfabética os cursos</t>
  </si>
  <si>
    <t>Mestrado e Garduação tem que adicionar linhas conforme novos cursos forem adicionados.</t>
  </si>
  <si>
    <t>Eng. Computação</t>
  </si>
  <si>
    <t>Eng. Controle Automação</t>
  </si>
  <si>
    <t>Eng. Produção</t>
  </si>
  <si>
    <t>Eng. Telecom</t>
  </si>
  <si>
    <t>Arquitet. Urb.</t>
  </si>
  <si>
    <t>Eng. Biomédica</t>
  </si>
  <si>
    <t>1º AUTOR:</t>
  </si>
  <si>
    <t>2º AUTOR:</t>
  </si>
  <si>
    <t>3º AUTOR:</t>
  </si>
  <si>
    <t>(1) Apenas trabalhos nos quais seja primeiro, segundo ou terceiro autor                       (4) Explicitar as contribuições do artigo e sua relação com o anteprojeto</t>
  </si>
  <si>
    <t>(2) Incluir na documentação a primeira página de cada artigo                                                             (5) As publicações do orientador e coorientador são somadas</t>
  </si>
  <si>
    <t>PONTOS_PLANILHA: (EQUAÇÃO 2.2 DO EDITAL):</t>
  </si>
  <si>
    <t>1 autor</t>
  </si>
  <si>
    <t>2 autor</t>
  </si>
  <si>
    <t>3 autor</t>
  </si>
  <si>
    <t>Congresso N</t>
  </si>
  <si>
    <t>Congresso I</t>
  </si>
  <si>
    <t>Formação</t>
  </si>
  <si>
    <t>Revista B1</t>
  </si>
  <si>
    <t>Revista B2</t>
  </si>
  <si>
    <t>C2</t>
  </si>
  <si>
    <t>C3</t>
  </si>
  <si>
    <t>P</t>
  </si>
  <si>
    <t>CN_Can</t>
  </si>
  <si>
    <t>CI_Can</t>
  </si>
  <si>
    <t>AVALIAÇÃO (SEM A MÉDIA DAS CARTAS):</t>
  </si>
  <si>
    <r>
      <t xml:space="preserve">PUBLICAÇÕES EM PERIÓDICOS (B1 OU SUPERIOR OU FI </t>
    </r>
    <r>
      <rPr>
        <b/>
        <sz val="11"/>
        <color theme="1"/>
        <rFont val="Symbol"/>
        <family val="1"/>
        <charset val="2"/>
      </rPr>
      <t>³</t>
    </r>
    <r>
      <rPr>
        <b/>
        <sz val="11"/>
        <color theme="1"/>
        <rFont val="Calibri"/>
        <family val="2"/>
        <scheme val="minor"/>
      </rPr>
      <t xml:space="preserve"> 1,0):(1)(2)</t>
    </r>
  </si>
  <si>
    <r>
      <t xml:space="preserve">PUBLICAÇÕES EM PERIÓDICOS (B2 OU 0,5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FI &lt; 1,0):(1)(2)</t>
    </r>
  </si>
  <si>
    <r>
      <t xml:space="preserve">PUBLICAÇÕES EM PERIÓDICOS (B1 OU SUPERIOR OU FI </t>
    </r>
    <r>
      <rPr>
        <b/>
        <sz val="11"/>
        <color theme="1"/>
        <rFont val="Symbol"/>
        <family val="1"/>
        <charset val="2"/>
      </rPr>
      <t>³</t>
    </r>
    <r>
      <rPr>
        <b/>
        <sz val="11"/>
        <color theme="1"/>
        <rFont val="Calibri"/>
        <family val="2"/>
        <scheme val="minor"/>
      </rPr>
      <t xml:space="preserve"> 1,0):(2)(3)(4)(5)</t>
    </r>
  </si>
  <si>
    <r>
      <t xml:space="preserve">PUBLICAÇÕES EM PERIÓDICOS (B2 OU 0,5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  <scheme val="minor"/>
      </rPr>
      <t xml:space="preserve"> FI &lt; 1,0):(2)(3)(4)(5)</t>
    </r>
  </si>
  <si>
    <r>
      <t xml:space="preserve">MÉDIA: (DEVE SER MAIOR OU IGUAL A </t>
    </r>
    <r>
      <rPr>
        <b/>
        <sz val="11"/>
        <color theme="1"/>
        <rFont val="Calibri"/>
        <family val="2"/>
      </rPr>
      <t>5)</t>
    </r>
  </si>
  <si>
    <t>NOME DO ORIENTADOR:</t>
  </si>
  <si>
    <t>NOME DO COORIENTADOR (CASO EXISTA):</t>
  </si>
  <si>
    <t>(3) Apenas artigos dos últimos 4 anos       (6) O orientador+coorientador devem ter ao menos 1 periódico B1 ou 2 publicações internacionais para ser elegível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</si>
</sst>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sz val="14"/>
      <color theme="0" tint="-0.14996795556505021"/>
      <name val="Wingdings 3"/>
      <family val="1"/>
      <charset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theme="0" tint="-4.9989318521683403E-2"/>
      </patternFill>
    </fill>
    <fill>
      <patternFill patternType="solid">
        <fgColor theme="9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justify"/>
      <protection hidden="1"/>
    </xf>
    <xf numFmtId="0" fontId="0" fillId="2" borderId="0" xfId="0" applyFill="1" applyAlignment="1" applyProtection="1">
      <alignment horizontal="center" vertical="justify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3" fillId="5" borderId="5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hidden="1"/>
    </xf>
    <xf numFmtId="0" fontId="0" fillId="0" borderId="1" xfId="0" applyFill="1" applyBorder="1" applyProtection="1">
      <protection hidden="1"/>
    </xf>
    <xf numFmtId="0" fontId="7" fillId="4" borderId="1" xfId="0" applyFont="1" applyFill="1" applyBorder="1" applyAlignment="1" applyProtection="1">
      <protection hidden="1"/>
    </xf>
    <xf numFmtId="0" fontId="7" fillId="4" borderId="1" xfId="0" applyFont="1" applyFill="1" applyBorder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protection hidden="1"/>
    </xf>
    <xf numFmtId="0" fontId="0" fillId="0" borderId="0" xfId="0" applyAlignment="1" applyProtection="1"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justify"/>
      <protection hidden="1"/>
    </xf>
    <xf numFmtId="0" fontId="9" fillId="2" borderId="1" xfId="0" applyFont="1" applyFill="1" applyBorder="1" applyAlignment="1" applyProtection="1">
      <alignment horizontal="center" vertical="justify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protection hidden="1"/>
    </xf>
    <xf numFmtId="0" fontId="0" fillId="0" borderId="3" xfId="0" applyFont="1" applyBorder="1" applyAlignment="1" applyProtection="1">
      <protection hidden="1"/>
    </xf>
    <xf numFmtId="0" fontId="7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protection locked="0"/>
    </xf>
    <xf numFmtId="0" fontId="7" fillId="4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protection hidden="1"/>
    </xf>
    <xf numFmtId="0" fontId="0" fillId="0" borderId="1" xfId="0" applyFont="1" applyBorder="1" applyAlignment="1" applyProtection="1">
      <protection hidden="1"/>
    </xf>
    <xf numFmtId="0" fontId="0" fillId="6" borderId="1" xfId="0" applyFont="1" applyFill="1" applyBorder="1" applyAlignment="1" applyProtection="1">
      <protection hidden="1"/>
    </xf>
    <xf numFmtId="0" fontId="0" fillId="6" borderId="1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0" fillId="0" borderId="3" xfId="0" applyBorder="1" applyAlignment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36"/>
  <sheetViews>
    <sheetView tabSelected="1" workbookViewId="0">
      <selection activeCell="B12" sqref="B12"/>
    </sheetView>
  </sheetViews>
  <sheetFormatPr defaultColWidth="9.140625" defaultRowHeight="15" x14ac:dyDescent="0.25"/>
  <cols>
    <col min="1" max="6" width="20.7109375" style="5" customWidth="1"/>
    <col min="7" max="7" width="3.85546875" style="5" customWidth="1"/>
    <col min="8" max="11" width="9.140625" style="5" customWidth="1"/>
    <col min="12" max="16384" width="9.140625" style="5"/>
  </cols>
  <sheetData>
    <row r="1" spans="1:11" s="9" customFormat="1" ht="19.5" customHeight="1" x14ac:dyDescent="0.25">
      <c r="A1" s="25" t="s">
        <v>25</v>
      </c>
      <c r="B1" s="25"/>
      <c r="C1" s="25"/>
      <c r="D1" s="25"/>
      <c r="E1" s="25"/>
      <c r="F1" s="26"/>
      <c r="G1" s="8"/>
      <c r="H1" s="8"/>
      <c r="I1" s="8"/>
      <c r="J1" s="8"/>
      <c r="K1" s="8"/>
    </row>
    <row r="2" spans="1:11" ht="21" customHeight="1" x14ac:dyDescent="0.5">
      <c r="A2" s="27" t="s">
        <v>34</v>
      </c>
      <c r="B2" s="27"/>
      <c r="C2" s="27"/>
      <c r="D2" s="27"/>
      <c r="E2" s="27"/>
      <c r="F2" s="28"/>
      <c r="G2" s="6"/>
      <c r="H2" s="6"/>
      <c r="I2" s="6"/>
      <c r="J2" s="6"/>
      <c r="K2" s="6"/>
    </row>
    <row r="3" spans="1:11" ht="18.75" x14ac:dyDescent="0.3">
      <c r="A3" s="23" t="s">
        <v>3</v>
      </c>
      <c r="B3" s="23"/>
      <c r="C3" s="23"/>
      <c r="D3" s="23"/>
      <c r="E3" s="23"/>
      <c r="F3" s="24"/>
      <c r="G3" s="7"/>
      <c r="H3" s="7"/>
      <c r="I3" s="7"/>
      <c r="J3" s="7"/>
      <c r="K3" s="7"/>
    </row>
    <row r="4" spans="1:11" x14ac:dyDescent="0.25">
      <c r="A4" s="17" t="s">
        <v>20</v>
      </c>
      <c r="B4" s="17"/>
      <c r="C4" s="31"/>
      <c r="D4" s="32"/>
      <c r="E4" s="32"/>
      <c r="F4" s="32"/>
    </row>
    <row r="5" spans="1:11" ht="18.75" x14ac:dyDescent="0.3">
      <c r="A5" s="40" t="s">
        <v>21</v>
      </c>
      <c r="B5" s="41"/>
      <c r="C5" s="33"/>
      <c r="D5" s="34"/>
      <c r="E5" s="34"/>
      <c r="F5" s="34"/>
      <c r="G5" s="11" t="str">
        <f>HYPERLINK("#"&amp;ADDRESS(ROW(),COLUMN()-1),CHAR(128))</f>
        <v>€</v>
      </c>
    </row>
    <row r="6" spans="1:11" ht="18.75" x14ac:dyDescent="0.3">
      <c r="A6" s="17" t="s">
        <v>31</v>
      </c>
      <c r="B6" s="17"/>
      <c r="C6" s="33"/>
      <c r="D6" s="34"/>
      <c r="E6" s="34"/>
      <c r="F6" s="34"/>
      <c r="G6" s="10" t="str">
        <f>HYPERLINK("#"&amp;ADDRESS(ROW(),COLUMN()-1),CHAR(128))</f>
        <v>€</v>
      </c>
    </row>
    <row r="7" spans="1:11" ht="18.75" x14ac:dyDescent="0.3">
      <c r="A7" s="17" t="s">
        <v>22</v>
      </c>
      <c r="B7" s="17"/>
      <c r="C7" s="33"/>
      <c r="D7" s="34"/>
      <c r="E7" s="34"/>
      <c r="F7" s="34"/>
      <c r="G7" s="10" t="str">
        <f>HYPERLINK("#"&amp;ADDRESS(ROW(),COLUMN()-1),CHAR(128))</f>
        <v>€</v>
      </c>
    </row>
    <row r="8" spans="1:11" ht="18.75" x14ac:dyDescent="0.3">
      <c r="A8" s="17" t="s">
        <v>23</v>
      </c>
      <c r="B8" s="17"/>
      <c r="C8" s="33"/>
      <c r="D8" s="34"/>
      <c r="E8" s="34"/>
      <c r="F8" s="34"/>
      <c r="G8" s="10" t="str">
        <f>HYPERLINK("#"&amp;ADDRESS(ROW(),COLUMN()-1),CHAR(128))</f>
        <v>€</v>
      </c>
    </row>
    <row r="9" spans="1:11" x14ac:dyDescent="0.25">
      <c r="A9" s="35" t="s">
        <v>86</v>
      </c>
      <c r="B9" s="35"/>
      <c r="C9" s="35"/>
      <c r="D9" s="35"/>
      <c r="E9" s="36"/>
      <c r="F9" s="36"/>
    </row>
    <row r="10" spans="1:11" x14ac:dyDescent="0.25">
      <c r="A10" s="18" t="s">
        <v>66</v>
      </c>
      <c r="B10" s="52"/>
      <c r="C10" s="17" t="s">
        <v>67</v>
      </c>
      <c r="D10" s="52"/>
      <c r="E10" s="17" t="s">
        <v>68</v>
      </c>
      <c r="F10" s="52"/>
    </row>
    <row r="11" spans="1:11" x14ac:dyDescent="0.25">
      <c r="A11" s="37" t="s">
        <v>87</v>
      </c>
      <c r="B11" s="38"/>
      <c r="C11" s="38"/>
      <c r="D11" s="38"/>
      <c r="E11" s="38"/>
      <c r="F11" s="39"/>
    </row>
    <row r="12" spans="1:11" x14ac:dyDescent="0.25">
      <c r="A12" s="18" t="s">
        <v>66</v>
      </c>
      <c r="B12" s="53"/>
      <c r="C12" s="17" t="s">
        <v>67</v>
      </c>
      <c r="D12" s="53"/>
      <c r="E12" s="17" t="s">
        <v>68</v>
      </c>
      <c r="F12" s="54"/>
    </row>
    <row r="13" spans="1:11" x14ac:dyDescent="0.25">
      <c r="A13" s="37" t="s">
        <v>27</v>
      </c>
      <c r="B13" s="38"/>
      <c r="C13" s="38"/>
      <c r="D13" s="38"/>
      <c r="E13" s="38"/>
      <c r="F13" s="39"/>
    </row>
    <row r="14" spans="1:11" x14ac:dyDescent="0.25">
      <c r="A14" s="18" t="s">
        <v>66</v>
      </c>
      <c r="B14" s="52"/>
      <c r="C14" s="17" t="s">
        <v>67</v>
      </c>
      <c r="D14" s="52"/>
      <c r="E14" s="17" t="s">
        <v>68</v>
      </c>
      <c r="F14" s="52"/>
    </row>
    <row r="15" spans="1:11" x14ac:dyDescent="0.25">
      <c r="A15" s="35" t="s">
        <v>28</v>
      </c>
      <c r="B15" s="35"/>
      <c r="C15" s="35"/>
      <c r="D15" s="35"/>
      <c r="E15" s="36"/>
      <c r="F15" s="36"/>
    </row>
    <row r="16" spans="1:11" x14ac:dyDescent="0.25">
      <c r="A16" s="18" t="s">
        <v>66</v>
      </c>
      <c r="B16" s="52"/>
      <c r="C16" s="17" t="s">
        <v>67</v>
      </c>
      <c r="D16" s="52"/>
      <c r="E16" s="17" t="s">
        <v>68</v>
      </c>
      <c r="F16" s="52"/>
    </row>
    <row r="17" spans="1:11" x14ac:dyDescent="0.25">
      <c r="A17" s="40" t="s">
        <v>71</v>
      </c>
      <c r="B17" s="41"/>
      <c r="C17" s="41"/>
      <c r="D17" s="43">
        <f>IF(COUNTBLANK(C5:C8) &gt; 0,0,MIN(10,Valores!B2*(10*Valores!B30 + 3*Valores!B34 + 3*Valores!B4*Valores!B5)))</f>
        <v>0</v>
      </c>
      <c r="E17" s="41"/>
      <c r="F17" s="41"/>
      <c r="G17" s="7"/>
      <c r="H17" s="7"/>
      <c r="I17" s="7"/>
      <c r="J17" s="7"/>
      <c r="K17" s="7"/>
    </row>
    <row r="18" spans="1:11" x14ac:dyDescent="0.25">
      <c r="A18" s="40" t="s">
        <v>85</v>
      </c>
      <c r="B18" s="41"/>
      <c r="C18" s="41"/>
      <c r="D18" s="42" t="str">
        <f>IF(COUNTBLANK(D17)=1,"",IF(D17&lt;2,"Insuficiente Independente das Cartas de Recomendação","Elegível"))</f>
        <v>Insuficiente Independente das Cartas de Recomendação</v>
      </c>
      <c r="E18" s="41"/>
      <c r="F18" s="41"/>
    </row>
    <row r="19" spans="1:11" ht="18.75" x14ac:dyDescent="0.3">
      <c r="A19" s="23" t="s">
        <v>4</v>
      </c>
      <c r="B19" s="23"/>
      <c r="C19" s="23"/>
      <c r="D19" s="23"/>
      <c r="E19" s="23"/>
      <c r="F19" s="24"/>
    </row>
    <row r="20" spans="1:11" x14ac:dyDescent="0.25">
      <c r="A20" s="29" t="s">
        <v>91</v>
      </c>
      <c r="B20" s="30"/>
      <c r="C20" s="32"/>
      <c r="D20" s="32"/>
      <c r="E20" s="32"/>
      <c r="F20" s="32"/>
    </row>
    <row r="21" spans="1:11" x14ac:dyDescent="0.25">
      <c r="A21" s="29" t="s">
        <v>92</v>
      </c>
      <c r="B21" s="30"/>
      <c r="C21" s="32"/>
      <c r="D21" s="32"/>
      <c r="E21" s="32"/>
      <c r="F21" s="32"/>
    </row>
    <row r="22" spans="1:11" x14ac:dyDescent="0.25">
      <c r="A22" s="40" t="s">
        <v>88</v>
      </c>
      <c r="B22" s="41"/>
      <c r="C22" s="41"/>
      <c r="D22" s="41"/>
      <c r="E22" s="34"/>
      <c r="F22" s="34"/>
    </row>
    <row r="23" spans="1:11" x14ac:dyDescent="0.25">
      <c r="A23" s="40" t="s">
        <v>89</v>
      </c>
      <c r="B23" s="41"/>
      <c r="C23" s="41"/>
      <c r="D23" s="41"/>
      <c r="E23" s="34"/>
      <c r="F23" s="34"/>
    </row>
    <row r="24" spans="1:11" x14ac:dyDescent="0.25">
      <c r="A24" s="40" t="s">
        <v>29</v>
      </c>
      <c r="B24" s="41"/>
      <c r="C24" s="41"/>
      <c r="D24" s="41"/>
      <c r="E24" s="34"/>
      <c r="F24" s="34"/>
    </row>
    <row r="25" spans="1:11" x14ac:dyDescent="0.25">
      <c r="A25" s="40" t="s">
        <v>30</v>
      </c>
      <c r="B25" s="41"/>
      <c r="C25" s="41"/>
      <c r="D25" s="41"/>
      <c r="E25" s="34"/>
      <c r="F25" s="34"/>
      <c r="G25" s="7"/>
      <c r="H25" s="7"/>
      <c r="I25" s="7"/>
      <c r="J25" s="7"/>
      <c r="K25" s="7"/>
    </row>
    <row r="26" spans="1:11" x14ac:dyDescent="0.25">
      <c r="A26" s="40" t="s">
        <v>24</v>
      </c>
      <c r="B26" s="41"/>
      <c r="C26" s="41"/>
      <c r="D26" s="43">
        <f>MIN(10,1.5*(E24 + 1.5*E25 + 2*E23) + 5*E22)</f>
        <v>0</v>
      </c>
      <c r="E26" s="41"/>
      <c r="F26" s="41"/>
    </row>
    <row r="27" spans="1:11" x14ac:dyDescent="0.25">
      <c r="A27" s="40" t="s">
        <v>33</v>
      </c>
      <c r="B27" s="41"/>
      <c r="C27" s="41"/>
      <c r="D27" s="43" t="str">
        <f>IF(AND(E22&lt;1,(E25+E23)&lt;2),"Insuficiente: Orientador Não Atende Critério Mínimo","Elegível")</f>
        <v>Insuficiente: Orientador Não Atende Critério Mínimo</v>
      </c>
      <c r="E27" s="41"/>
      <c r="F27" s="41"/>
    </row>
    <row r="28" spans="1:11" ht="18.75" x14ac:dyDescent="0.3">
      <c r="A28" s="23" t="s">
        <v>19</v>
      </c>
      <c r="B28" s="23"/>
      <c r="C28" s="23"/>
      <c r="D28" s="23"/>
      <c r="E28" s="23"/>
      <c r="F28" s="24"/>
    </row>
    <row r="29" spans="1:11" x14ac:dyDescent="0.25">
      <c r="A29" s="40" t="s">
        <v>90</v>
      </c>
      <c r="B29" s="41"/>
      <c r="C29" s="41"/>
      <c r="D29" s="43">
        <f>AVERAGE(D26,D17)</f>
        <v>0</v>
      </c>
      <c r="E29" s="41"/>
      <c r="F29" s="41"/>
    </row>
    <row r="30" spans="1:11" x14ac:dyDescent="0.25">
      <c r="A30" s="40" t="s">
        <v>26</v>
      </c>
      <c r="B30" s="41"/>
      <c r="C30" s="41"/>
      <c r="D30" s="43" t="str">
        <f>IF(COUNTBLANK(D29)=1,"",IF(D29&lt;5,"Insuficiente",IF(D17&lt;3,"Insuficiente: Nota do Candidato",IF(AND(E22&lt;1,E25&lt;2),"Insuficiente: Orientador Não Atende Critério Mínimo","Elegível"))))</f>
        <v>Insuficiente</v>
      </c>
      <c r="E30" s="41"/>
      <c r="F30" s="41"/>
    </row>
    <row r="31" spans="1:11" x14ac:dyDescent="0.25">
      <c r="A31" s="44" t="s">
        <v>69</v>
      </c>
      <c r="B31" s="44"/>
      <c r="C31" s="44"/>
      <c r="D31" s="44"/>
      <c r="E31" s="44"/>
      <c r="F31" s="45"/>
    </row>
    <row r="32" spans="1:11" x14ac:dyDescent="0.25">
      <c r="A32" s="21" t="s">
        <v>70</v>
      </c>
      <c r="B32" s="21"/>
      <c r="C32" s="21"/>
      <c r="D32" s="21"/>
      <c r="E32" s="21"/>
      <c r="F32" s="22"/>
    </row>
    <row r="33" spans="1:6" x14ac:dyDescent="0.25">
      <c r="A33" s="21" t="s">
        <v>93</v>
      </c>
      <c r="B33" s="21"/>
      <c r="C33" s="21"/>
      <c r="D33" s="21"/>
      <c r="E33" s="21"/>
      <c r="F33" s="22"/>
    </row>
    <row r="34" spans="1:6" x14ac:dyDescent="0.25">
      <c r="B34" s="19"/>
      <c r="C34" s="19"/>
      <c r="D34" s="19"/>
    </row>
    <row r="35" spans="1:6" x14ac:dyDescent="0.25">
      <c r="B35" s="20" t="s">
        <v>32</v>
      </c>
      <c r="C35" s="20"/>
      <c r="D35" s="20"/>
      <c r="E35" s="20" t="s">
        <v>32</v>
      </c>
    </row>
    <row r="36" spans="1:6" x14ac:dyDescent="0.25">
      <c r="B36" s="7" t="s">
        <v>18</v>
      </c>
      <c r="C36" s="7"/>
      <c r="D36" s="7"/>
      <c r="E36" s="7" t="s">
        <v>17</v>
      </c>
    </row>
  </sheetData>
  <sheetProtection password="DE7E" sheet="1" objects="1" scenarios="1" selectLockedCells="1"/>
  <sortState ref="K6:P18">
    <sortCondition ref="K6"/>
  </sortState>
  <dataConsolidate/>
  <mergeCells count="42">
    <mergeCell ref="C7:F7"/>
    <mergeCell ref="C8:F8"/>
    <mergeCell ref="C20:F20"/>
    <mergeCell ref="C21:F21"/>
    <mergeCell ref="A22:D22"/>
    <mergeCell ref="E22:F22"/>
    <mergeCell ref="A11:F11"/>
    <mergeCell ref="A15:F15"/>
    <mergeCell ref="A17:C17"/>
    <mergeCell ref="A18:C18"/>
    <mergeCell ref="D17:F17"/>
    <mergeCell ref="A23:D23"/>
    <mergeCell ref="E23:F23"/>
    <mergeCell ref="D26:F26"/>
    <mergeCell ref="D27:F27"/>
    <mergeCell ref="A31:F31"/>
    <mergeCell ref="A29:C29"/>
    <mergeCell ref="A30:C30"/>
    <mergeCell ref="D29:F29"/>
    <mergeCell ref="D30:F30"/>
    <mergeCell ref="E24:F24"/>
    <mergeCell ref="A24:D24"/>
    <mergeCell ref="A25:D25"/>
    <mergeCell ref="E25:F25"/>
    <mergeCell ref="A26:C26"/>
    <mergeCell ref="A27:C27"/>
    <mergeCell ref="A32:F32"/>
    <mergeCell ref="A33:F33"/>
    <mergeCell ref="A28:F28"/>
    <mergeCell ref="A1:F1"/>
    <mergeCell ref="A2:F2"/>
    <mergeCell ref="A3:F3"/>
    <mergeCell ref="A19:F19"/>
    <mergeCell ref="A21:B21"/>
    <mergeCell ref="A20:B20"/>
    <mergeCell ref="C4:F4"/>
    <mergeCell ref="C5:F5"/>
    <mergeCell ref="C6:F6"/>
    <mergeCell ref="A9:F9"/>
    <mergeCell ref="A13:F13"/>
    <mergeCell ref="A5:B5"/>
    <mergeCell ref="D18:F18"/>
  </mergeCells>
  <conditionalFormatting sqref="D18">
    <cfRule type="containsText" dxfId="7" priority="7" operator="containsText" text="Insuficiente">
      <formula>NOT(ISERROR(SEARCH("Insuficiente",D18)))</formula>
    </cfRule>
    <cfRule type="containsText" dxfId="6" priority="8" operator="containsText" text="Elegível">
      <formula>NOT(ISERROR(SEARCH("Elegível",D18)))</formula>
    </cfRule>
  </conditionalFormatting>
  <conditionalFormatting sqref="D17">
    <cfRule type="cellIs" dxfId="5" priority="6" operator="lessThan">
      <formula>3</formula>
    </cfRule>
  </conditionalFormatting>
  <conditionalFormatting sqref="D27">
    <cfRule type="containsText" dxfId="4" priority="5" operator="containsText" text="Insuficiente:">
      <formula>NOT(ISERROR(SEARCH("Insuficiente:",D27)))</formula>
    </cfRule>
  </conditionalFormatting>
  <conditionalFormatting sqref="D29">
    <cfRule type="cellIs" dxfId="3" priority="4" operator="lessThan">
      <formula>5</formula>
    </cfRule>
  </conditionalFormatting>
  <conditionalFormatting sqref="D30">
    <cfRule type="containsText" dxfId="2" priority="2" operator="containsText" text="Insuficiente">
      <formula>NOT(ISERROR(SEARCH("Insuficiente",D30)))</formula>
    </cfRule>
    <cfRule type="containsText" dxfId="1" priority="3" operator="containsText" text="Insuficiente:">
      <formula>NOT(ISERROR(SEARCH("Insuficiente:",D30)))</formula>
    </cfRule>
  </conditionalFormatting>
  <conditionalFormatting sqref="D26:F26">
    <cfRule type="cellIs" dxfId="0" priority="1" operator="lessThan">
      <formula>5</formula>
    </cfRule>
  </conditionalFormatting>
  <dataValidations count="5">
    <dataValidation type="list" allowBlank="1" showInputMessage="1" showErrorMessage="1" error="Valor inserido não é válido" promptTitle="Disponibilidade" prompt="Selecionar uma das opções" sqref="C5">
      <formula1>"40 horas,20 horas,10 horas"</formula1>
    </dataValidation>
    <dataValidation type="list" allowBlank="1" showInputMessage="1" showErrorMessage="1" error="Valor inserido não é válido" promptTitle="Linha de Pesquisa" prompt="Selecionar uma das opções" sqref="C6">
      <mc:AlternateContent xmlns:x12ac="http://schemas.microsoft.com/office/spreadsheetml/2011/1/ac" xmlns:mc="http://schemas.openxmlformats.org/markup-compatibility/2006">
        <mc:Choice Requires="x12ac">
          <x12ac:list>Processamento de Energia e Sistemas Elétricos (PES),Engenharia Biomédica e Processamento de Sinais (EBP),"Robótica, Controle e Automação (RCA)",Telecomunicações e Tecnologia da Informação (TTI)</x12ac:list>
        </mc:Choice>
        <mc:Fallback>
          <formula1>"Processamento de Energia e Sistemas Elétricos (PES),Engenharia Biomédica e Processamento de Sinais (EBP),Robótica, Controle e Automação (RCA),Telecomunicações e Tecnologia da Informação (TTI)"</formula1>
        </mc:Fallback>
      </mc:AlternateContent>
    </dataValidation>
    <dataValidation type="list" allowBlank="1" showInputMessage="1" showErrorMessage="1" error="Valor inserido não é válido" promptTitle="Formação Mestrado" prompt="Selecionar uma das opções" sqref="C7">
      <formula1>"Eng. Elétrica,Eng. Agrícola,Eng. Civil,Eng. de Controle e Automação,Eng. de Computação,Eng. de Telecomunicações,Eng. Mecânica,Sist. Informação,C. Computação,Matemática,Estatística,Física,Eng. de Produção,Eng. Química,Química,Energia,Inter. em Cognição"</formula1>
    </dataValidation>
    <dataValidation type="whole" operator="greaterThanOrEqual" allowBlank="1" showInputMessage="1" showErrorMessage="1" error="Valor inserido não é válido" promptTitle="Periódicos" sqref="F16 F14 F10 F12">
      <formula1>0</formula1>
    </dataValidation>
    <dataValidation type="list" allowBlank="1" showInputMessage="1" showErrorMessage="1" error="Valor inserido não é válido" promptTitle="Formação Graduação" prompt="Selecionar uma das opções" sqref="C8:F8">
      <formula1>"Eng. Elétrica,Eng. Agrícola,Eng. Civil,Eng. Controle Automação,Eng. Computação,Eng. Telecom,Eng. Mecânica,Sist. Informação,C. Computação,Matemática,Estatística,Física,Eng. Produção,Eng. Química,Química,Energia,Arquitet. Urb.,Eng. Biomédica"</formula1>
    </dataValidation>
  </dataValidation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S34"/>
  <sheetViews>
    <sheetView zoomScale="80" zoomScaleNormal="80" workbookViewId="0">
      <selection activeCell="F36" sqref="F36"/>
    </sheetView>
  </sheetViews>
  <sheetFormatPr defaultColWidth="9.140625" defaultRowHeight="15" x14ac:dyDescent="0.25"/>
  <cols>
    <col min="1" max="1" width="15.140625" style="3" bestFit="1" customWidth="1"/>
    <col min="2" max="6" width="9.140625" style="3"/>
    <col min="7" max="7" width="34.5703125" style="3" bestFit="1" customWidth="1"/>
    <col min="8" max="12" width="9.140625" style="3"/>
    <col min="13" max="13" width="38.42578125" style="3" bestFit="1" customWidth="1"/>
    <col min="14" max="14" width="9.7109375" style="3" customWidth="1"/>
    <col min="15" max="16384" width="9.140625" style="3"/>
  </cols>
  <sheetData>
    <row r="1" spans="1:19" x14ac:dyDescent="0.25">
      <c r="D1" s="46" t="s">
        <v>9</v>
      </c>
      <c r="E1" s="46"/>
      <c r="G1" s="47" t="s">
        <v>35</v>
      </c>
      <c r="H1" s="48"/>
      <c r="I1" s="48"/>
      <c r="J1" s="48"/>
      <c r="K1" s="49"/>
      <c r="L1" s="13"/>
      <c r="M1" s="47" t="s">
        <v>36</v>
      </c>
      <c r="N1" s="50"/>
      <c r="O1" s="50"/>
      <c r="P1" s="50"/>
      <c r="Q1" s="51"/>
      <c r="R1" s="14"/>
      <c r="S1" s="14"/>
    </row>
    <row r="2" spans="1:19" x14ac:dyDescent="0.25">
      <c r="A2" s="3" t="s">
        <v>9</v>
      </c>
      <c r="B2" s="3" t="e">
        <f>VLOOKUP(Notas!C5,D2:E4,2)</f>
        <v>#N/A</v>
      </c>
      <c r="D2" s="2" t="s">
        <v>2</v>
      </c>
      <c r="E2" s="2">
        <v>0.25</v>
      </c>
      <c r="F2" s="1"/>
      <c r="G2" s="4"/>
      <c r="H2" s="12" t="s">
        <v>37</v>
      </c>
      <c r="I2" s="12" t="s">
        <v>38</v>
      </c>
      <c r="J2" s="12" t="s">
        <v>39</v>
      </c>
      <c r="K2" s="12" t="s">
        <v>40</v>
      </c>
      <c r="M2" s="4"/>
      <c r="N2" s="12" t="s">
        <v>37</v>
      </c>
      <c r="O2" s="12" t="s">
        <v>38</v>
      </c>
      <c r="P2" s="12" t="s">
        <v>39</v>
      </c>
      <c r="Q2" s="12" t="s">
        <v>40</v>
      </c>
    </row>
    <row r="3" spans="1:19" x14ac:dyDescent="0.25">
      <c r="A3" s="3" t="s">
        <v>10</v>
      </c>
      <c r="B3" s="3" t="e">
        <f>VLOOKUP(Notas!C6,D8:E11,2)</f>
        <v>#N/A</v>
      </c>
      <c r="D3" s="2" t="s">
        <v>1</v>
      </c>
      <c r="E3" s="2">
        <v>0.5</v>
      </c>
      <c r="F3" s="1"/>
      <c r="G3" s="16" t="s">
        <v>64</v>
      </c>
      <c r="H3" s="16">
        <v>0.8</v>
      </c>
      <c r="I3" s="16">
        <v>0.4</v>
      </c>
      <c r="J3" s="16">
        <v>0.4</v>
      </c>
      <c r="K3" s="16">
        <v>1</v>
      </c>
      <c r="M3" s="2" t="s">
        <v>55</v>
      </c>
      <c r="N3" s="2">
        <v>1</v>
      </c>
      <c r="O3" s="2">
        <v>0.9</v>
      </c>
      <c r="P3" s="2">
        <v>0.8</v>
      </c>
      <c r="Q3" s="2">
        <v>1</v>
      </c>
    </row>
    <row r="4" spans="1:19" x14ac:dyDescent="0.25">
      <c r="A4" s="3" t="s">
        <v>11</v>
      </c>
      <c r="B4" s="3" t="e">
        <f>VLOOKUP(Notas!C7,M3:Q19,B3)</f>
        <v>#N/A</v>
      </c>
      <c r="D4" s="2" t="s">
        <v>0</v>
      </c>
      <c r="E4" s="2">
        <v>1</v>
      </c>
      <c r="F4" s="1"/>
      <c r="G4" s="2" t="s">
        <v>55</v>
      </c>
      <c r="H4" s="2">
        <v>0.8</v>
      </c>
      <c r="I4" s="2">
        <v>0.9</v>
      </c>
      <c r="J4" s="2">
        <v>0.8</v>
      </c>
      <c r="K4" s="2">
        <v>1</v>
      </c>
      <c r="M4" s="16" t="s">
        <v>45</v>
      </c>
      <c r="N4" s="16">
        <v>1</v>
      </c>
      <c r="O4" s="16">
        <v>0.8</v>
      </c>
      <c r="P4" s="16">
        <v>0.8</v>
      </c>
      <c r="Q4" s="16">
        <v>1</v>
      </c>
    </row>
    <row r="5" spans="1:19" x14ac:dyDescent="0.25">
      <c r="A5" s="3" t="s">
        <v>12</v>
      </c>
      <c r="B5" s="3" t="e">
        <f>VLOOKUP(Notas!C8,G3:K19,B3)</f>
        <v>#N/A</v>
      </c>
      <c r="F5" s="1"/>
      <c r="G5" s="16" t="s">
        <v>53</v>
      </c>
      <c r="H5" s="16">
        <v>0.8</v>
      </c>
      <c r="I5" s="16">
        <v>0.6</v>
      </c>
      <c r="J5" s="16">
        <v>0.65</v>
      </c>
      <c r="K5" s="16">
        <v>1</v>
      </c>
      <c r="M5" s="16" t="s">
        <v>53</v>
      </c>
      <c r="N5" s="16">
        <v>1</v>
      </c>
      <c r="O5" s="16">
        <v>0.6</v>
      </c>
      <c r="P5" s="16">
        <v>0.7</v>
      </c>
      <c r="Q5" s="16">
        <v>1</v>
      </c>
    </row>
    <row r="6" spans="1:19" x14ac:dyDescent="0.25">
      <c r="F6" s="1"/>
      <c r="G6" s="16" t="s">
        <v>65</v>
      </c>
      <c r="H6" s="16">
        <v>0.8</v>
      </c>
      <c r="I6" s="16">
        <v>1</v>
      </c>
      <c r="J6" s="16">
        <v>0.7</v>
      </c>
      <c r="K6" s="16">
        <v>1</v>
      </c>
      <c r="M6" s="16" t="s">
        <v>54</v>
      </c>
      <c r="N6" s="16">
        <v>1</v>
      </c>
      <c r="O6" s="16">
        <v>0.6</v>
      </c>
      <c r="P6" s="16">
        <v>0.7</v>
      </c>
      <c r="Q6" s="16">
        <v>1</v>
      </c>
    </row>
    <row r="7" spans="1:19" x14ac:dyDescent="0.25">
      <c r="A7" s="46" t="s">
        <v>18</v>
      </c>
      <c r="B7" s="46"/>
      <c r="D7" s="46" t="s">
        <v>10</v>
      </c>
      <c r="E7" s="46"/>
      <c r="F7" s="1"/>
      <c r="G7" s="16" t="s">
        <v>54</v>
      </c>
      <c r="H7" s="16">
        <v>0.8</v>
      </c>
      <c r="I7" s="16">
        <v>0.6</v>
      </c>
      <c r="J7" s="16">
        <v>0.65</v>
      </c>
      <c r="K7" s="16">
        <v>1</v>
      </c>
      <c r="M7" s="2" t="s">
        <v>47</v>
      </c>
      <c r="N7" s="2">
        <v>1</v>
      </c>
      <c r="O7" s="2">
        <v>1</v>
      </c>
      <c r="P7" s="2">
        <v>1</v>
      </c>
      <c r="Q7" s="2">
        <v>1</v>
      </c>
    </row>
    <row r="8" spans="1:19" x14ac:dyDescent="0.25">
      <c r="A8" s="4" t="s">
        <v>13</v>
      </c>
      <c r="B8" s="4">
        <v>10</v>
      </c>
      <c r="D8" s="2" t="s">
        <v>42</v>
      </c>
      <c r="E8" s="2">
        <v>3</v>
      </c>
      <c r="F8" s="1"/>
      <c r="G8" s="2" t="s">
        <v>60</v>
      </c>
      <c r="H8" s="2">
        <v>1</v>
      </c>
      <c r="I8" s="2">
        <v>1</v>
      </c>
      <c r="J8" s="2">
        <v>1</v>
      </c>
      <c r="K8" s="2">
        <v>1</v>
      </c>
      <c r="M8" s="2" t="s">
        <v>48</v>
      </c>
      <c r="N8" s="2">
        <v>1</v>
      </c>
      <c r="O8" s="2">
        <v>1</v>
      </c>
      <c r="P8" s="2">
        <v>1</v>
      </c>
      <c r="Q8" s="2">
        <v>1</v>
      </c>
    </row>
    <row r="9" spans="1:19" x14ac:dyDescent="0.25">
      <c r="A9" s="4" t="s">
        <v>14</v>
      </c>
      <c r="B9" s="4">
        <v>3</v>
      </c>
      <c r="D9" s="2" t="s">
        <v>41</v>
      </c>
      <c r="E9" s="2">
        <v>2</v>
      </c>
      <c r="F9" s="1"/>
      <c r="G9" s="2" t="s">
        <v>61</v>
      </c>
      <c r="H9" s="2">
        <v>1</v>
      </c>
      <c r="I9" s="2">
        <v>1</v>
      </c>
      <c r="J9" s="2">
        <v>1</v>
      </c>
      <c r="K9" s="2">
        <v>1</v>
      </c>
      <c r="M9" s="2" t="s">
        <v>49</v>
      </c>
      <c r="N9" s="2">
        <v>1</v>
      </c>
      <c r="O9" s="2">
        <v>0.8</v>
      </c>
      <c r="P9" s="2">
        <v>0.8</v>
      </c>
      <c r="Q9" s="2">
        <v>1</v>
      </c>
    </row>
    <row r="10" spans="1:19" x14ac:dyDescent="0.25">
      <c r="A10" s="4" t="s">
        <v>15</v>
      </c>
      <c r="B10" s="4">
        <v>4.5</v>
      </c>
      <c r="D10" s="2" t="s">
        <v>43</v>
      </c>
      <c r="E10" s="2">
        <v>4</v>
      </c>
      <c r="F10" s="1"/>
      <c r="G10" s="2" t="s">
        <v>62</v>
      </c>
      <c r="H10" s="2">
        <v>0.8</v>
      </c>
      <c r="I10" s="2">
        <v>0.8</v>
      </c>
      <c r="J10" s="2">
        <v>0.8</v>
      </c>
      <c r="K10" s="2">
        <v>1</v>
      </c>
      <c r="M10" s="2" t="s">
        <v>50</v>
      </c>
      <c r="N10" s="2">
        <v>1</v>
      </c>
      <c r="O10" s="2">
        <v>1</v>
      </c>
      <c r="P10" s="2">
        <v>1</v>
      </c>
      <c r="Q10" s="2">
        <v>1</v>
      </c>
    </row>
    <row r="11" spans="1:19" x14ac:dyDescent="0.25">
      <c r="A11" s="4" t="s">
        <v>16</v>
      </c>
      <c r="B11" s="4">
        <v>3</v>
      </c>
      <c r="D11" s="2" t="s">
        <v>44</v>
      </c>
      <c r="E11" s="2">
        <v>5</v>
      </c>
      <c r="F11" s="1"/>
      <c r="G11" s="2" t="s">
        <v>63</v>
      </c>
      <c r="H11" s="2">
        <v>1</v>
      </c>
      <c r="I11" s="2">
        <v>1</v>
      </c>
      <c r="J11" s="2">
        <v>1</v>
      </c>
      <c r="K11" s="2">
        <v>1</v>
      </c>
      <c r="M11" s="2" t="s">
        <v>46</v>
      </c>
      <c r="N11" s="2">
        <v>1</v>
      </c>
      <c r="O11" s="2">
        <v>1</v>
      </c>
      <c r="P11" s="2">
        <v>1</v>
      </c>
      <c r="Q11" s="2">
        <v>1</v>
      </c>
    </row>
    <row r="12" spans="1:19" x14ac:dyDescent="0.25">
      <c r="D12" s="15"/>
      <c r="E12" s="15"/>
      <c r="F12" s="1"/>
      <c r="G12" s="2" t="s">
        <v>46</v>
      </c>
      <c r="H12" s="2">
        <v>1</v>
      </c>
      <c r="I12" s="2">
        <v>1</v>
      </c>
      <c r="J12" s="2">
        <v>1</v>
      </c>
      <c r="K12" s="2">
        <v>1</v>
      </c>
      <c r="M12" s="2" t="s">
        <v>51</v>
      </c>
      <c r="N12" s="2">
        <v>1</v>
      </c>
      <c r="O12" s="2">
        <v>0.8</v>
      </c>
      <c r="P12" s="2">
        <v>0.9</v>
      </c>
      <c r="Q12" s="2">
        <v>1</v>
      </c>
    </row>
    <row r="13" spans="1:19" x14ac:dyDescent="0.25">
      <c r="A13" s="46" t="s">
        <v>17</v>
      </c>
      <c r="B13" s="46"/>
      <c r="F13" s="1"/>
      <c r="G13" s="2" t="s">
        <v>51</v>
      </c>
      <c r="H13" s="2">
        <v>0.8</v>
      </c>
      <c r="I13" s="2">
        <v>0.8</v>
      </c>
      <c r="J13" s="2">
        <v>0.9</v>
      </c>
      <c r="K13" s="2">
        <v>1</v>
      </c>
      <c r="M13" s="2" t="s">
        <v>52</v>
      </c>
      <c r="N13" s="2">
        <v>1</v>
      </c>
      <c r="O13" s="2">
        <v>0.9</v>
      </c>
      <c r="P13" s="2">
        <v>0.8</v>
      </c>
      <c r="Q13" s="2">
        <v>1</v>
      </c>
    </row>
    <row r="14" spans="1:19" x14ac:dyDescent="0.25">
      <c r="A14" s="4" t="s">
        <v>13</v>
      </c>
      <c r="B14" s="4">
        <v>5</v>
      </c>
      <c r="F14" s="1"/>
      <c r="G14" s="2" t="s">
        <v>52</v>
      </c>
      <c r="H14" s="2">
        <v>0.8</v>
      </c>
      <c r="I14" s="2">
        <v>0.9</v>
      </c>
      <c r="J14" s="2">
        <v>0.8</v>
      </c>
      <c r="K14" s="2">
        <v>1</v>
      </c>
      <c r="M14" s="2" t="s">
        <v>6</v>
      </c>
      <c r="N14" s="2">
        <v>1</v>
      </c>
      <c r="O14" s="2">
        <v>1</v>
      </c>
      <c r="P14" s="2">
        <v>0.8</v>
      </c>
      <c r="Q14" s="2">
        <v>1</v>
      </c>
    </row>
    <row r="15" spans="1:19" x14ac:dyDescent="0.25">
      <c r="A15" s="4" t="s">
        <v>14</v>
      </c>
      <c r="B15" s="4">
        <v>1.5</v>
      </c>
      <c r="G15" s="2" t="s">
        <v>6</v>
      </c>
      <c r="H15" s="2">
        <v>0.8</v>
      </c>
      <c r="I15" s="2">
        <v>1</v>
      </c>
      <c r="J15" s="2">
        <v>0.8</v>
      </c>
      <c r="K15" s="2">
        <v>1</v>
      </c>
      <c r="M15" s="2" t="s">
        <v>7</v>
      </c>
      <c r="N15" s="2">
        <v>1</v>
      </c>
      <c r="O15" s="2">
        <v>0.8</v>
      </c>
      <c r="P15" s="2">
        <v>0.8</v>
      </c>
      <c r="Q15" s="2">
        <v>1</v>
      </c>
    </row>
    <row r="16" spans="1:19" x14ac:dyDescent="0.25">
      <c r="A16" s="4" t="s">
        <v>15</v>
      </c>
      <c r="B16" s="4">
        <v>2.25</v>
      </c>
      <c r="G16" s="2" t="s">
        <v>7</v>
      </c>
      <c r="H16" s="2">
        <v>0.8</v>
      </c>
      <c r="I16" s="2">
        <v>0.8</v>
      </c>
      <c r="J16" s="2">
        <v>0.8</v>
      </c>
      <c r="K16" s="2">
        <v>1</v>
      </c>
      <c r="M16" s="16" t="s">
        <v>57</v>
      </c>
      <c r="N16" s="16">
        <v>0.8</v>
      </c>
      <c r="O16" s="16">
        <v>0.8</v>
      </c>
      <c r="P16" s="16">
        <v>0</v>
      </c>
      <c r="Q16" s="16">
        <v>1</v>
      </c>
    </row>
    <row r="17" spans="1:17" x14ac:dyDescent="0.25">
      <c r="G17" s="2" t="s">
        <v>5</v>
      </c>
      <c r="H17" s="2">
        <v>0.8</v>
      </c>
      <c r="I17" s="2">
        <v>1</v>
      </c>
      <c r="J17" s="2">
        <v>0.8</v>
      </c>
      <c r="K17" s="2">
        <v>1</v>
      </c>
      <c r="M17" s="2" t="s">
        <v>5</v>
      </c>
      <c r="N17" s="2">
        <v>1</v>
      </c>
      <c r="O17" s="2">
        <v>1</v>
      </c>
      <c r="P17" s="2">
        <v>0.8</v>
      </c>
      <c r="Q17" s="2">
        <v>1</v>
      </c>
    </row>
    <row r="18" spans="1:17" x14ac:dyDescent="0.25">
      <c r="G18" s="2" t="s">
        <v>8</v>
      </c>
      <c r="H18" s="2">
        <v>0.8</v>
      </c>
      <c r="I18" s="2">
        <v>0.8</v>
      </c>
      <c r="J18" s="2">
        <v>0.8</v>
      </c>
      <c r="K18" s="2">
        <v>1</v>
      </c>
      <c r="M18" s="2" t="s">
        <v>8</v>
      </c>
      <c r="N18" s="2">
        <v>1</v>
      </c>
      <c r="O18" s="2">
        <v>0.8</v>
      </c>
      <c r="P18" s="2">
        <v>0.8</v>
      </c>
      <c r="Q18" s="2">
        <v>1</v>
      </c>
    </row>
    <row r="19" spans="1:17" x14ac:dyDescent="0.25">
      <c r="G19" s="2" t="s">
        <v>56</v>
      </c>
      <c r="H19" s="2">
        <v>0.8</v>
      </c>
      <c r="I19" s="2">
        <v>0.8</v>
      </c>
      <c r="J19" s="2">
        <v>0.8</v>
      </c>
      <c r="K19" s="2">
        <v>1</v>
      </c>
      <c r="M19" s="2" t="s">
        <v>56</v>
      </c>
      <c r="N19" s="2">
        <v>1</v>
      </c>
      <c r="O19" s="2">
        <v>0.8</v>
      </c>
      <c r="P19" s="2">
        <v>0.8</v>
      </c>
      <c r="Q19" s="2">
        <v>1</v>
      </c>
    </row>
    <row r="20" spans="1:17" x14ac:dyDescent="0.25">
      <c r="B20" s="3" t="s">
        <v>72</v>
      </c>
      <c r="C20" s="3" t="s">
        <v>73</v>
      </c>
      <c r="D20" s="3" t="s">
        <v>74</v>
      </c>
    </row>
    <row r="21" spans="1:17" x14ac:dyDescent="0.25">
      <c r="A21" s="3" t="s">
        <v>78</v>
      </c>
      <c r="B21" s="3">
        <v>1</v>
      </c>
      <c r="C21" s="3">
        <v>0.5</v>
      </c>
      <c r="D21" s="3">
        <v>0.25</v>
      </c>
    </row>
    <row r="22" spans="1:17" x14ac:dyDescent="0.25">
      <c r="A22" s="3" t="s">
        <v>79</v>
      </c>
      <c r="B22" s="3">
        <v>1</v>
      </c>
      <c r="C22" s="3">
        <v>0.5</v>
      </c>
      <c r="D22" s="3">
        <v>0.25</v>
      </c>
      <c r="M22" s="3" t="s">
        <v>58</v>
      </c>
    </row>
    <row r="23" spans="1:17" x14ac:dyDescent="0.25">
      <c r="A23" s="3" t="s">
        <v>75</v>
      </c>
      <c r="B23" s="3">
        <v>1</v>
      </c>
      <c r="C23" s="3">
        <v>0.5</v>
      </c>
      <c r="D23" s="3">
        <v>0.25</v>
      </c>
      <c r="G23" s="3" t="s">
        <v>58</v>
      </c>
    </row>
    <row r="24" spans="1:17" x14ac:dyDescent="0.25">
      <c r="A24" s="3" t="s">
        <v>76</v>
      </c>
      <c r="B24" s="3">
        <v>1</v>
      </c>
      <c r="C24" s="3">
        <v>0.5</v>
      </c>
      <c r="D24" s="3">
        <v>0.25</v>
      </c>
    </row>
    <row r="25" spans="1:17" x14ac:dyDescent="0.25">
      <c r="A25" s="3" t="s">
        <v>77</v>
      </c>
    </row>
    <row r="28" spans="1:17" x14ac:dyDescent="0.25">
      <c r="G28" s="3" t="s">
        <v>59</v>
      </c>
    </row>
    <row r="30" spans="1:17" x14ac:dyDescent="0.25">
      <c r="A30" s="3" t="s">
        <v>80</v>
      </c>
      <c r="B30" s="3">
        <f>Notas!B10*Valores!B21 + Notas!D10*Valores!C21 + Notas!F10*Valores!D21</f>
        <v>0</v>
      </c>
    </row>
    <row r="31" spans="1:17" x14ac:dyDescent="0.25">
      <c r="A31" s="3" t="s">
        <v>82</v>
      </c>
      <c r="B31" s="3">
        <f>Notas!B12*Valores!B22 + Notas!D12*Valores!C22 + Notas!F12*Valores!D22</f>
        <v>0</v>
      </c>
    </row>
    <row r="32" spans="1:17" x14ac:dyDescent="0.25">
      <c r="A32" s="3" t="s">
        <v>83</v>
      </c>
      <c r="B32" s="3">
        <f>Notas!B14*B23 + Notas!D14*C23 +Notas!F14*D23</f>
        <v>0</v>
      </c>
    </row>
    <row r="33" spans="1:2" x14ac:dyDescent="0.25">
      <c r="A33" s="3" t="s">
        <v>84</v>
      </c>
      <c r="B33" s="3">
        <f>Notas!B16*B24 + Notas!D16*C24 + Notas!F16*D24</f>
        <v>0</v>
      </c>
    </row>
    <row r="34" spans="1:2" x14ac:dyDescent="0.25">
      <c r="A34" s="3" t="s">
        <v>81</v>
      </c>
      <c r="B34" s="3">
        <f>B32 + 1.5*B33 + 2*B31</f>
        <v>0</v>
      </c>
    </row>
  </sheetData>
  <sortState ref="M3:Q19">
    <sortCondition ref="M3"/>
  </sortState>
  <mergeCells count="6">
    <mergeCell ref="A13:B13"/>
    <mergeCell ref="G1:K1"/>
    <mergeCell ref="M1:Q1"/>
    <mergeCell ref="D1:E1"/>
    <mergeCell ref="D7:E7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Valores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Patick</dc:creator>
  <cp:lastModifiedBy>Patrick Marques Ciarelli</cp:lastModifiedBy>
  <cp:lastPrinted>2021-03-19T02:45:50Z</cp:lastPrinted>
  <dcterms:created xsi:type="dcterms:W3CDTF">2016-09-26T13:19:39Z</dcterms:created>
  <dcterms:modified xsi:type="dcterms:W3CDTF">2021-04-06T19:27:29Z</dcterms:modified>
</cp:coreProperties>
</file>